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M-administracja\04. FOLDERY IMIENNE\Edyta Karczewska\2017\Usługi pocztowe 2017\"/>
    </mc:Choice>
  </mc:AlternateContent>
  <bookViews>
    <workbookView xWindow="0" yWindow="0" windowWidth="25200" windowHeight="11985"/>
  </bookViews>
  <sheets>
    <sheet name="Zał nr 1" sheetId="12" r:id="rId1"/>
  </sheets>
  <definedNames>
    <definedName name="_xlnm._FilterDatabase" localSheetId="0" hidden="1">'Zał nr 1'!$D$5:$AI$30</definedName>
  </definedNames>
  <calcPr calcId="162913"/>
</workbook>
</file>

<file path=xl/calcChain.xml><?xml version="1.0" encoding="utf-8"?>
<calcChain xmlns="http://schemas.openxmlformats.org/spreadsheetml/2006/main">
  <c r="AB35" i="12" l="1"/>
  <c r="AB34" i="12"/>
  <c r="AB33" i="12"/>
  <c r="AB32" i="12"/>
  <c r="AB31" i="12"/>
  <c r="F26" i="12"/>
  <c r="G26" i="12"/>
  <c r="H26" i="12"/>
  <c r="I26" i="12"/>
  <c r="J26" i="12"/>
  <c r="L26" i="12"/>
  <c r="N26" i="12"/>
  <c r="O26" i="12"/>
  <c r="P26" i="12"/>
  <c r="Q26" i="12"/>
  <c r="R26" i="12"/>
  <c r="S26" i="12"/>
  <c r="T26" i="12"/>
  <c r="U26" i="12"/>
  <c r="V26" i="12"/>
  <c r="W26" i="12"/>
  <c r="X26" i="12"/>
  <c r="Z26" i="12"/>
  <c r="AA26" i="12"/>
  <c r="AB26" i="12" s="1"/>
  <c r="AE26" i="12"/>
  <c r="L27" i="12"/>
  <c r="AB27" i="12"/>
  <c r="AE27" i="12"/>
  <c r="AE32" i="12" l="1"/>
  <c r="AE33" i="12"/>
  <c r="AE34" i="12"/>
  <c r="AE35" i="12"/>
  <c r="AE31" i="12"/>
  <c r="AE30" i="12" l="1"/>
  <c r="AB30" i="12"/>
  <c r="H30" i="12"/>
  <c r="AE29" i="12"/>
  <c r="AB29" i="12"/>
  <c r="Z29" i="12"/>
  <c r="V29" i="12"/>
  <c r="P29" i="12"/>
  <c r="J29" i="12"/>
  <c r="AE28" i="12"/>
  <c r="AB28" i="12"/>
  <c r="Z28" i="12"/>
  <c r="X28" i="12"/>
  <c r="V28" i="12"/>
  <c r="T28" i="12"/>
  <c r="J28" i="12"/>
  <c r="F28" i="12"/>
  <c r="AB25" i="12"/>
  <c r="Z25" i="12"/>
  <c r="V25" i="12"/>
  <c r="R25" i="12"/>
  <c r="O25" i="12"/>
  <c r="P25" i="12" s="1"/>
  <c r="M25" i="12"/>
  <c r="N25" i="12" s="1"/>
  <c r="K25" i="12"/>
  <c r="L25" i="12" s="1"/>
  <c r="J25" i="12"/>
  <c r="G25" i="12"/>
  <c r="H25" i="12" s="1"/>
  <c r="E25" i="12"/>
  <c r="F25" i="12" s="1"/>
  <c r="AA24" i="12"/>
  <c r="Y24" i="12"/>
  <c r="Z24" i="12" s="1"/>
  <c r="W24" i="12"/>
  <c r="X24" i="12" s="1"/>
  <c r="U24" i="12"/>
  <c r="V24" i="12" s="1"/>
  <c r="S24" i="12"/>
  <c r="T24" i="12" s="1"/>
  <c r="Q24" i="12"/>
  <c r="R24" i="12" s="1"/>
  <c r="O24" i="12"/>
  <c r="P24" i="12" s="1"/>
  <c r="M24" i="12"/>
  <c r="N24" i="12" s="1"/>
  <c r="K24" i="12"/>
  <c r="L24" i="12" s="1"/>
  <c r="I24" i="12"/>
  <c r="J24" i="12" s="1"/>
  <c r="G24" i="12"/>
  <c r="H24" i="12" s="1"/>
  <c r="E24" i="12"/>
  <c r="F24" i="12" s="1"/>
  <c r="AE23" i="12"/>
  <c r="AB23" i="12"/>
  <c r="Z23" i="12"/>
  <c r="P23" i="12"/>
  <c r="AE22" i="12"/>
  <c r="AB22" i="12"/>
  <c r="Z22" i="12"/>
  <c r="H22" i="12"/>
  <c r="AE21" i="12"/>
  <c r="AB21" i="12"/>
  <c r="Z21" i="12"/>
  <c r="X21" i="12"/>
  <c r="V21" i="12"/>
  <c r="R21" i="12"/>
  <c r="P21" i="12"/>
  <c r="N21" i="12"/>
  <c r="L21" i="12"/>
  <c r="J21" i="12"/>
  <c r="H21" i="12"/>
  <c r="F21" i="12"/>
  <c r="AE20" i="12"/>
  <c r="AB20" i="12"/>
  <c r="L20" i="12"/>
  <c r="AE19" i="12"/>
  <c r="AB19" i="12"/>
  <c r="P19" i="12"/>
  <c r="L19" i="12"/>
  <c r="H19" i="12"/>
  <c r="F19" i="12"/>
  <c r="AE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E17" i="12"/>
  <c r="AB17" i="12"/>
  <c r="Z17" i="12"/>
  <c r="X17" i="12"/>
  <c r="V17" i="12"/>
  <c r="T17" i="12"/>
  <c r="J17" i="12"/>
  <c r="H17" i="12"/>
  <c r="AE16" i="12"/>
  <c r="AB16" i="12"/>
  <c r="Z16" i="12"/>
  <c r="X16" i="12"/>
  <c r="V16" i="12"/>
  <c r="T16" i="12"/>
  <c r="P16" i="12"/>
  <c r="N16" i="12"/>
  <c r="F16" i="12"/>
  <c r="AE15" i="12"/>
  <c r="AB15" i="12"/>
  <c r="Z15" i="12"/>
  <c r="X15" i="12"/>
  <c r="V15" i="12"/>
  <c r="R15" i="12"/>
  <c r="P15" i="12"/>
  <c r="N15" i="12"/>
  <c r="J15" i="12"/>
  <c r="H15" i="12"/>
  <c r="AE14" i="12"/>
  <c r="AB14" i="12"/>
  <c r="Z14" i="12"/>
  <c r="V14" i="12"/>
  <c r="T14" i="12"/>
  <c r="N14" i="12"/>
  <c r="H14" i="12"/>
  <c r="F14" i="12"/>
  <c r="AB13" i="12"/>
  <c r="Z13" i="12"/>
  <c r="X13" i="12"/>
  <c r="V13" i="12"/>
  <c r="S13" i="12"/>
  <c r="AE13" i="12" s="1"/>
  <c r="R13" i="12"/>
  <c r="P13" i="12"/>
  <c r="N13" i="12"/>
  <c r="L13" i="12"/>
  <c r="J13" i="12"/>
  <c r="H13" i="12"/>
  <c r="F13" i="12"/>
  <c r="AA12" i="12"/>
  <c r="Y12" i="12"/>
  <c r="Z12" i="12" s="1"/>
  <c r="W12" i="12"/>
  <c r="X12" i="12" s="1"/>
  <c r="U12" i="12"/>
  <c r="V12" i="12" s="1"/>
  <c r="S12" i="12"/>
  <c r="T12" i="12" s="1"/>
  <c r="Q12" i="12"/>
  <c r="R12" i="12" s="1"/>
  <c r="P12" i="12"/>
  <c r="M12" i="12"/>
  <c r="N12" i="12" s="1"/>
  <c r="K12" i="12"/>
  <c r="L12" i="12" s="1"/>
  <c r="I12" i="12"/>
  <c r="J12" i="12" s="1"/>
  <c r="H12" i="12"/>
  <c r="E12" i="12"/>
  <c r="F12" i="12" s="1"/>
  <c r="AE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AE10" i="12"/>
  <c r="AB10" i="12"/>
  <c r="Z10" i="12"/>
  <c r="X10" i="12"/>
  <c r="L10" i="12"/>
  <c r="AE9" i="12"/>
  <c r="AB9" i="12"/>
  <c r="Z9" i="12"/>
  <c r="T9" i="12"/>
  <c r="AE8" i="12"/>
  <c r="AB8" i="12"/>
  <c r="Z8" i="12"/>
  <c r="X8" i="12"/>
  <c r="AA7" i="12"/>
  <c r="Y7" i="12"/>
  <c r="Z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I7" i="12"/>
  <c r="J7" i="12" s="1"/>
  <c r="G7" i="12"/>
  <c r="H7" i="12" s="1"/>
  <c r="E7" i="12"/>
  <c r="F7" i="12" s="1"/>
  <c r="T13" i="12" l="1"/>
  <c r="AE7" i="12"/>
  <c r="AE12" i="12"/>
  <c r="AE24" i="12"/>
  <c r="AE25" i="12"/>
  <c r="AB7" i="12"/>
  <c r="AB12" i="12"/>
  <c r="AB24" i="12"/>
  <c r="AE36" i="12" l="1"/>
</calcChain>
</file>

<file path=xl/comments1.xml><?xml version="1.0" encoding="utf-8"?>
<comments xmlns="http://schemas.openxmlformats.org/spreadsheetml/2006/main">
  <authors>
    <author>Justyna Wójcik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Justyna Wójcik:</t>
        </r>
        <r>
          <rPr>
            <sz val="8"/>
            <color indexed="81"/>
            <rFont val="Tahoma"/>
            <family val="2"/>
            <charset val="238"/>
          </rPr>
          <t xml:space="preserve">
była korekta do faktury, na fakturze do 50 g było 2 a miało być 174, pamiętać, że na fakturach jest podział w przedziale do 350 g, choć ceny te same i my tak do tego podchodzimy (tzn. zrobilismy jeden przedział)</t>
        </r>
      </text>
    </comment>
  </commentList>
</comments>
</file>

<file path=xl/sharedStrings.xml><?xml version="1.0" encoding="utf-8"?>
<sst xmlns="http://schemas.openxmlformats.org/spreadsheetml/2006/main" count="156" uniqueCount="100">
  <si>
    <t>Lp.</t>
  </si>
  <si>
    <t>do 350 g</t>
  </si>
  <si>
    <t>styczeń
ilość</t>
  </si>
  <si>
    <t>styczeń
wartość</t>
  </si>
  <si>
    <t>luty
ilość</t>
  </si>
  <si>
    <t>luty wartość</t>
  </si>
  <si>
    <t>marzec
ilość</t>
  </si>
  <si>
    <t>marzec
wartość</t>
  </si>
  <si>
    <t>kwiecień
ilość</t>
  </si>
  <si>
    <t>kwiecień
wartość</t>
  </si>
  <si>
    <t>maj
ilość</t>
  </si>
  <si>
    <t>maj
wartość</t>
  </si>
  <si>
    <t>czerwiec
ilość</t>
  </si>
  <si>
    <t>czerwiec
wartość</t>
  </si>
  <si>
    <t>lipiec
ilość</t>
  </si>
  <si>
    <t>lipiec
wartość</t>
  </si>
  <si>
    <t>sierpień
ilość</t>
  </si>
  <si>
    <t>sierpień
wartość</t>
  </si>
  <si>
    <t>wrzesień
ilość</t>
  </si>
  <si>
    <t>wrzesień
wartość</t>
  </si>
  <si>
    <t>październik
ilość</t>
  </si>
  <si>
    <t>październik
wartość</t>
  </si>
  <si>
    <t>listopad
ilość</t>
  </si>
  <si>
    <t>listopad
wartość</t>
  </si>
  <si>
    <t>grudzień
ilość</t>
  </si>
  <si>
    <t>grudzień 
wartość</t>
  </si>
  <si>
    <t>nie 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</si>
  <si>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</si>
  <si>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</si>
  <si>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</si>
  <si>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</si>
  <si>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</si>
  <si>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</si>
  <si>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</si>
  <si>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</si>
  <si>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</si>
  <si>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</si>
  <si>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</si>
  <si>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</si>
  <si>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</si>
  <si>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</si>
  <si>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</si>
  <si>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</si>
  <si>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</si>
  <si>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</si>
  <si>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</si>
  <si>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</si>
  <si>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</si>
  <si>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</si>
  <si>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</si>
  <si>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</si>
  <si>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</si>
  <si>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Dodatkowe informacje</t>
  </si>
  <si>
    <t>Przesyłka listowa nierejestrowana, ekonomiczna</t>
  </si>
  <si>
    <t>Przesyłka listowa nierejestrowana,  priorytetowa</t>
  </si>
  <si>
    <t>Przesyłka polecona, ekonomiczna</t>
  </si>
  <si>
    <t>Przesyłka polecona, priorytetowa</t>
  </si>
  <si>
    <t>Obrót krajowy</t>
  </si>
  <si>
    <t>Obrót zagraniczny</t>
  </si>
  <si>
    <t>Paczka pocztowa, ekonomiczna</t>
  </si>
  <si>
    <t>Paczka pocztowa, priorytetowa</t>
  </si>
  <si>
    <t>Potwierdzenie odbioru przesyłki rejestrowanej</t>
  </si>
  <si>
    <t>Zwrot przesyłki rejestrowanej do nadawcy po wyczerpaniu możliwości doręczenia lub wydania odbiorcy</t>
  </si>
  <si>
    <t xml:space="preserve">do 50 g </t>
  </si>
  <si>
    <t xml:space="preserve">ponad 50 g do 100 g </t>
  </si>
  <si>
    <t xml:space="preserve">ponad 100 g do 350 g </t>
  </si>
  <si>
    <t>Obrót krajowy 
czy zagraniczny</t>
  </si>
  <si>
    <t>do 350 g, gabaryt A</t>
  </si>
  <si>
    <t>ponad 1000 g do 2000 g, gabaryt A</t>
  </si>
  <si>
    <t>do 350 g, gabaryt B</t>
  </si>
  <si>
    <t>ponad 1000 g do 2000 g, gabaryt B</t>
  </si>
  <si>
    <t>ponad 2 kg do 5 kg, gabaryt A</t>
  </si>
  <si>
    <t>ponad 5 kg do 10 kg, gabaryt A</t>
  </si>
  <si>
    <t>Rodzaj przesyłki / usługi</t>
  </si>
  <si>
    <t>Kalkulacja oferty cenowej</t>
  </si>
  <si>
    <t>Cena jedn. brutto</t>
  </si>
  <si>
    <t>Wartość
brutto</t>
  </si>
  <si>
    <t>A</t>
  </si>
  <si>
    <t>B</t>
  </si>
  <si>
    <t>C</t>
  </si>
  <si>
    <t>D</t>
  </si>
  <si>
    <t>E</t>
  </si>
  <si>
    <t>F</t>
  </si>
  <si>
    <t>ExF</t>
  </si>
  <si>
    <t>5 razy w tygodniu w skali miesiąca</t>
  </si>
  <si>
    <t>2 razy w tygodniu w skali miesiąca</t>
  </si>
  <si>
    <t>26.</t>
  </si>
  <si>
    <t>27.</t>
  </si>
  <si>
    <t>28.</t>
  </si>
  <si>
    <t>29.</t>
  </si>
  <si>
    <t>-</t>
  </si>
  <si>
    <t xml:space="preserve">Poczta firmowa - odbiór przesyłek z siedziby zamawiającego w Warszawie </t>
  </si>
  <si>
    <t>Poczta firmowa - odbiór przesyłek z siedziby jednostki terenowej w Ciechanowie</t>
  </si>
  <si>
    <t>Poczta firmowa - odbiór przesyłek z siedziby jednostki terenowej w Ostrołęce</t>
  </si>
  <si>
    <t>Poczta firmowa - odbiór przesyłek z siedziby jednostki terenowej w Płocku</t>
  </si>
  <si>
    <t>Poczta firmowa - odbiór przesyłek z siedziby jednostki terenowej w Siedlcach</t>
  </si>
  <si>
    <t>Prognozowana roczna ilość przesyłek 
(szt.)
Ilość miesięcy w roku w przypadku usługi poczty firmowej</t>
  </si>
  <si>
    <t>ponad 350 g do 1000 g, gabaryt A</t>
  </si>
  <si>
    <t>ponad 350 g do 1000 g, gabaryt B</t>
  </si>
  <si>
    <t xml:space="preserve">Załącznik nr 2  - Kalkulacja oferty cenowej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</si>
</sst>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80" zoomScaleNormal="80" workbookViewId="0">
      <selection activeCell="AF5" sqref="AF5"/>
    </sheetView>
  </sheetViews>
  <sheetFormatPr defaultRowHeight="12.75" x14ac:dyDescent="0.2"/>
  <cols>
    <col min="1" max="1" width="5.28515625" style="3" customWidth="1"/>
    <col min="2" max="2" width="36" style="3" customWidth="1"/>
    <col min="3" max="3" width="16.5703125" style="3" bestFit="1" customWidth="1"/>
    <col min="4" max="4" width="31" style="3" bestFit="1" customWidth="1"/>
    <col min="5" max="5" width="10.7109375" style="5" hidden="1" customWidth="1"/>
    <col min="6" max="6" width="10.7109375" style="6" hidden="1" customWidth="1"/>
    <col min="7" max="7" width="10.7109375" style="5" hidden="1" customWidth="1"/>
    <col min="8" max="8" width="10.7109375" style="6" hidden="1" customWidth="1"/>
    <col min="9" max="9" width="10.7109375" style="5" hidden="1" customWidth="1"/>
    <col min="10" max="10" width="10.7109375" style="6" hidden="1" customWidth="1"/>
    <col min="11" max="11" width="10.7109375" style="5" hidden="1" customWidth="1"/>
    <col min="12" max="12" width="10.7109375" style="6" hidden="1" customWidth="1"/>
    <col min="13" max="13" width="10.7109375" style="5" hidden="1" customWidth="1"/>
    <col min="14" max="14" width="10.7109375" style="6" hidden="1" customWidth="1"/>
    <col min="15" max="15" width="10.7109375" style="5" hidden="1" customWidth="1"/>
    <col min="16" max="16" width="10.7109375" style="6" hidden="1" customWidth="1"/>
    <col min="17" max="17" width="10.7109375" style="5" hidden="1" customWidth="1"/>
    <col min="18" max="18" width="10.7109375" style="6" hidden="1" customWidth="1"/>
    <col min="19" max="19" width="10.7109375" style="5" hidden="1" customWidth="1"/>
    <col min="20" max="20" width="10.7109375" style="6" hidden="1" customWidth="1"/>
    <col min="21" max="21" width="10.7109375" style="5" hidden="1" customWidth="1"/>
    <col min="22" max="22" width="10.7109375" style="6" hidden="1" customWidth="1"/>
    <col min="23" max="23" width="10.7109375" style="5" hidden="1" customWidth="1"/>
    <col min="24" max="24" width="10.7109375" style="6" hidden="1" customWidth="1"/>
    <col min="25" max="25" width="10.7109375" style="5" hidden="1" customWidth="1"/>
    <col min="26" max="26" width="10.7109375" style="6" hidden="1" customWidth="1"/>
    <col min="27" max="27" width="10.7109375" style="5" hidden="1" customWidth="1"/>
    <col min="28" max="28" width="10.7109375" style="6" hidden="1" customWidth="1"/>
    <col min="29" max="29" width="14.5703125" style="7" bestFit="1" customWidth="1"/>
    <col min="30" max="30" width="10.28515625" style="6" bestFit="1" customWidth="1"/>
    <col min="31" max="31" width="12.85546875" style="4" bestFit="1" customWidth="1"/>
    <col min="32" max="32" width="45.7109375" style="1" customWidth="1"/>
    <col min="33" max="16384" width="9.140625" style="2"/>
  </cols>
  <sheetData>
    <row r="1" spans="1:32" ht="15.75" x14ac:dyDescent="0.2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2" ht="15.75" x14ac:dyDescent="0.2">
      <c r="A2" s="36"/>
      <c r="B2" s="36"/>
      <c r="C2" s="36"/>
      <c r="D2" s="36"/>
      <c r="E2" s="36"/>
      <c r="F2" s="36"/>
      <c r="G2" s="36"/>
    </row>
    <row r="3" spans="1:32" ht="15.75" x14ac:dyDescent="0.2">
      <c r="A3" s="50" t="s">
        <v>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2" ht="15.75" x14ac:dyDescent="0.2">
      <c r="A4" s="36"/>
      <c r="B4" s="37"/>
      <c r="C4" s="37"/>
      <c r="D4" s="37"/>
      <c r="E4" s="37"/>
      <c r="F4" s="37"/>
      <c r="G4" s="38"/>
    </row>
    <row r="5" spans="1:32" s="9" customFormat="1" ht="193.5" customHeight="1" x14ac:dyDescent="0.2">
      <c r="A5" s="14" t="s">
        <v>0</v>
      </c>
      <c r="B5" s="14" t="s">
        <v>73</v>
      </c>
      <c r="C5" s="14" t="s">
        <v>66</v>
      </c>
      <c r="D5" s="14" t="s">
        <v>52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5" t="s">
        <v>19</v>
      </c>
      <c r="W5" s="15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6" t="s">
        <v>96</v>
      </c>
      <c r="AD5" s="16" t="s">
        <v>75</v>
      </c>
      <c r="AE5" s="16" t="s">
        <v>76</v>
      </c>
      <c r="AF5" s="8"/>
    </row>
    <row r="6" spans="1:32" s="9" customFormat="1" x14ac:dyDescent="0.2">
      <c r="A6" s="39" t="s">
        <v>77</v>
      </c>
      <c r="B6" s="39" t="s">
        <v>78</v>
      </c>
      <c r="C6" s="39" t="s">
        <v>79</v>
      </c>
      <c r="D6" s="39" t="s">
        <v>80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39" t="s">
        <v>81</v>
      </c>
      <c r="AD6" s="41" t="s">
        <v>82</v>
      </c>
      <c r="AE6" s="41" t="s">
        <v>83</v>
      </c>
      <c r="AF6" s="8"/>
    </row>
    <row r="7" spans="1:32" s="11" customFormat="1" ht="35.1" customHeight="1" x14ac:dyDescent="0.2">
      <c r="A7" s="17" t="s">
        <v>27</v>
      </c>
      <c r="B7" s="18" t="s">
        <v>53</v>
      </c>
      <c r="C7" s="18" t="s">
        <v>57</v>
      </c>
      <c r="D7" s="19" t="s">
        <v>67</v>
      </c>
      <c r="E7" s="20">
        <f>1+691</f>
        <v>692</v>
      </c>
      <c r="F7" s="21">
        <f>E7*AD7</f>
        <v>0</v>
      </c>
      <c r="G7" s="22">
        <f>1+279</f>
        <v>280</v>
      </c>
      <c r="H7" s="23">
        <f>G7*AD7</f>
        <v>0</v>
      </c>
      <c r="I7" s="20">
        <f>5+914</f>
        <v>919</v>
      </c>
      <c r="J7" s="21">
        <f>I7*AD7</f>
        <v>0</v>
      </c>
      <c r="K7" s="22">
        <f>7+499</f>
        <v>506</v>
      </c>
      <c r="L7" s="23">
        <f>K7*AD7</f>
        <v>0</v>
      </c>
      <c r="M7" s="20">
        <f>16+388</f>
        <v>404</v>
      </c>
      <c r="N7" s="21">
        <f>M7*AD7</f>
        <v>0</v>
      </c>
      <c r="O7" s="22">
        <f>9+1997</f>
        <v>2006</v>
      </c>
      <c r="P7" s="23">
        <f>O7*AD7</f>
        <v>0</v>
      </c>
      <c r="Q7" s="20">
        <f>185+3047</f>
        <v>3232</v>
      </c>
      <c r="R7" s="21">
        <f t="shared" ref="R7:R18" si="0">Q7*AD7</f>
        <v>0</v>
      </c>
      <c r="S7" s="22">
        <f>9+526</f>
        <v>535</v>
      </c>
      <c r="T7" s="23">
        <f t="shared" ref="T7:T18" si="1">S7*AD7</f>
        <v>0</v>
      </c>
      <c r="U7" s="20">
        <f>6+858</f>
        <v>864</v>
      </c>
      <c r="V7" s="21">
        <f t="shared" ref="V7:V18" si="2">AD7*U7</f>
        <v>0</v>
      </c>
      <c r="W7" s="22">
        <f>174+1045</f>
        <v>1219</v>
      </c>
      <c r="X7" s="23">
        <f>W7*AD7</f>
        <v>0</v>
      </c>
      <c r="Y7" s="20">
        <f>44+1092</f>
        <v>1136</v>
      </c>
      <c r="Z7" s="21">
        <f>Y7*AD7</f>
        <v>0</v>
      </c>
      <c r="AA7" s="22">
        <f>27+1410</f>
        <v>1437</v>
      </c>
      <c r="AB7" s="23">
        <f>AA7*AD7</f>
        <v>0</v>
      </c>
      <c r="AC7" s="22">
        <v>24000</v>
      </c>
      <c r="AD7" s="24"/>
      <c r="AE7" s="25">
        <f>AC7*AD7</f>
        <v>0</v>
      </c>
      <c r="AF7" s="10"/>
    </row>
    <row r="8" spans="1:32" s="11" customFormat="1" ht="35.1" customHeight="1" x14ac:dyDescent="0.2">
      <c r="A8" s="17" t="s">
        <v>28</v>
      </c>
      <c r="B8" s="18" t="s">
        <v>53</v>
      </c>
      <c r="C8" s="18" t="s">
        <v>57</v>
      </c>
      <c r="D8" s="27" t="s">
        <v>97</v>
      </c>
      <c r="E8" s="28"/>
      <c r="F8" s="29"/>
      <c r="G8" s="30"/>
      <c r="H8" s="31"/>
      <c r="I8" s="28"/>
      <c r="J8" s="29"/>
      <c r="K8" s="30"/>
      <c r="L8" s="31"/>
      <c r="M8" s="28"/>
      <c r="N8" s="29"/>
      <c r="O8" s="30"/>
      <c r="P8" s="31"/>
      <c r="Q8" s="28"/>
      <c r="R8" s="29"/>
      <c r="S8" s="30"/>
      <c r="T8" s="31"/>
      <c r="U8" s="28"/>
      <c r="V8" s="29"/>
      <c r="W8" s="30">
        <v>3</v>
      </c>
      <c r="X8" s="31">
        <f t="shared" ref="X8:X28" si="3">W8*AD8</f>
        <v>0</v>
      </c>
      <c r="Y8" s="28"/>
      <c r="Z8" s="29">
        <f t="shared" ref="Z8:Z29" si="4">Y8*AD8</f>
        <v>0</v>
      </c>
      <c r="AA8" s="30"/>
      <c r="AB8" s="31">
        <f t="shared" ref="AB8:AB35" si="5">AA8*AD8</f>
        <v>0</v>
      </c>
      <c r="AC8" s="30">
        <v>10</v>
      </c>
      <c r="AD8" s="32"/>
      <c r="AE8" s="33">
        <f t="shared" ref="AE8:AE30" si="6">AC8*AD8</f>
        <v>0</v>
      </c>
      <c r="AF8" s="10"/>
    </row>
    <row r="9" spans="1:32" s="11" customFormat="1" ht="35.1" customHeight="1" x14ac:dyDescent="0.2">
      <c r="A9" s="17" t="s">
        <v>29</v>
      </c>
      <c r="B9" s="18" t="s">
        <v>53</v>
      </c>
      <c r="C9" s="18" t="s">
        <v>57</v>
      </c>
      <c r="D9" s="27" t="s">
        <v>68</v>
      </c>
      <c r="E9" s="28"/>
      <c r="F9" s="29"/>
      <c r="G9" s="30"/>
      <c r="H9" s="31"/>
      <c r="I9" s="28"/>
      <c r="J9" s="29"/>
      <c r="K9" s="30"/>
      <c r="L9" s="31"/>
      <c r="M9" s="28"/>
      <c r="N9" s="29"/>
      <c r="O9" s="30"/>
      <c r="P9" s="31"/>
      <c r="Q9" s="28"/>
      <c r="R9" s="29"/>
      <c r="S9" s="30">
        <v>1</v>
      </c>
      <c r="T9" s="31">
        <f t="shared" si="1"/>
        <v>0</v>
      </c>
      <c r="U9" s="28"/>
      <c r="V9" s="29"/>
      <c r="W9" s="30"/>
      <c r="X9" s="31"/>
      <c r="Y9" s="28"/>
      <c r="Z9" s="29">
        <f t="shared" si="4"/>
        <v>0</v>
      </c>
      <c r="AA9" s="30"/>
      <c r="AB9" s="31">
        <f t="shared" si="5"/>
        <v>0</v>
      </c>
      <c r="AC9" s="30">
        <v>3</v>
      </c>
      <c r="AD9" s="32"/>
      <c r="AE9" s="33">
        <f t="shared" si="6"/>
        <v>0</v>
      </c>
      <c r="AF9" s="10"/>
    </row>
    <row r="10" spans="1:32" s="11" customFormat="1" ht="35.1" customHeight="1" x14ac:dyDescent="0.2">
      <c r="A10" s="17" t="s">
        <v>30</v>
      </c>
      <c r="B10" s="18" t="s">
        <v>53</v>
      </c>
      <c r="C10" s="18" t="s">
        <v>57</v>
      </c>
      <c r="D10" s="27" t="s">
        <v>69</v>
      </c>
      <c r="E10" s="28"/>
      <c r="F10" s="29"/>
      <c r="G10" s="30"/>
      <c r="H10" s="31"/>
      <c r="I10" s="28"/>
      <c r="J10" s="29"/>
      <c r="K10" s="30">
        <v>1</v>
      </c>
      <c r="L10" s="31">
        <f t="shared" ref="L10:L27" si="7">K10*AD10</f>
        <v>0</v>
      </c>
      <c r="M10" s="28"/>
      <c r="N10" s="29"/>
      <c r="O10" s="30"/>
      <c r="P10" s="31"/>
      <c r="Q10" s="28"/>
      <c r="R10" s="29"/>
      <c r="S10" s="30"/>
      <c r="T10" s="31"/>
      <c r="U10" s="28"/>
      <c r="V10" s="29"/>
      <c r="W10" s="30">
        <v>1</v>
      </c>
      <c r="X10" s="31">
        <f t="shared" si="3"/>
        <v>0</v>
      </c>
      <c r="Y10" s="28">
        <v>1</v>
      </c>
      <c r="Z10" s="29">
        <f t="shared" si="4"/>
        <v>0</v>
      </c>
      <c r="AA10" s="30">
        <v>5</v>
      </c>
      <c r="AB10" s="31">
        <f t="shared" si="5"/>
        <v>0</v>
      </c>
      <c r="AC10" s="30">
        <v>25</v>
      </c>
      <c r="AD10" s="32"/>
      <c r="AE10" s="33">
        <f t="shared" si="6"/>
        <v>0</v>
      </c>
      <c r="AF10" s="10"/>
    </row>
    <row r="11" spans="1:32" s="11" customFormat="1" ht="35.1" customHeight="1" x14ac:dyDescent="0.2">
      <c r="A11" s="17" t="s">
        <v>31</v>
      </c>
      <c r="B11" s="18" t="s">
        <v>54</v>
      </c>
      <c r="C11" s="18" t="s">
        <v>57</v>
      </c>
      <c r="D11" s="19" t="s">
        <v>67</v>
      </c>
      <c r="E11" s="28">
        <v>66</v>
      </c>
      <c r="F11" s="29">
        <f t="shared" ref="F11:F28" si="8">E11*AD11</f>
        <v>0</v>
      </c>
      <c r="G11" s="30">
        <v>54</v>
      </c>
      <c r="H11" s="31">
        <f t="shared" ref="H11:H26" si="9">G11*AD11</f>
        <v>0</v>
      </c>
      <c r="I11" s="28">
        <v>45</v>
      </c>
      <c r="J11" s="29">
        <f t="shared" ref="J11:J29" si="10">I11*AD11</f>
        <v>0</v>
      </c>
      <c r="K11" s="30">
        <v>129</v>
      </c>
      <c r="L11" s="31">
        <f t="shared" si="7"/>
        <v>0</v>
      </c>
      <c r="M11" s="28">
        <v>27</v>
      </c>
      <c r="N11" s="29">
        <f t="shared" ref="N11:N26" si="11">M11*AD11</f>
        <v>0</v>
      </c>
      <c r="O11" s="30">
        <v>197</v>
      </c>
      <c r="P11" s="31">
        <f t="shared" ref="P11:P29" si="12">O11*AD11</f>
        <v>0</v>
      </c>
      <c r="Q11" s="28">
        <v>24</v>
      </c>
      <c r="R11" s="29">
        <f t="shared" si="0"/>
        <v>0</v>
      </c>
      <c r="S11" s="30">
        <v>22</v>
      </c>
      <c r="T11" s="31">
        <f t="shared" si="1"/>
        <v>0</v>
      </c>
      <c r="U11" s="28">
        <v>26</v>
      </c>
      <c r="V11" s="29">
        <f t="shared" si="2"/>
        <v>0</v>
      </c>
      <c r="W11" s="30">
        <v>19</v>
      </c>
      <c r="X11" s="31">
        <f t="shared" si="3"/>
        <v>0</v>
      </c>
      <c r="Y11" s="28">
        <v>370</v>
      </c>
      <c r="Z11" s="29">
        <f t="shared" si="4"/>
        <v>0</v>
      </c>
      <c r="AA11" s="30">
        <v>272</v>
      </c>
      <c r="AB11" s="31">
        <f t="shared" si="5"/>
        <v>0</v>
      </c>
      <c r="AC11" s="30">
        <v>2800</v>
      </c>
      <c r="AD11" s="32"/>
      <c r="AE11" s="33">
        <f t="shared" si="6"/>
        <v>0</v>
      </c>
      <c r="AF11" s="10"/>
    </row>
    <row r="12" spans="1:32" s="13" customFormat="1" ht="35.1" customHeight="1" x14ac:dyDescent="0.2">
      <c r="A12" s="17" t="s">
        <v>32</v>
      </c>
      <c r="B12" s="26" t="s">
        <v>55</v>
      </c>
      <c r="C12" s="18" t="s">
        <v>57</v>
      </c>
      <c r="D12" s="19" t="s">
        <v>67</v>
      </c>
      <c r="E12" s="28">
        <f>8+665</f>
        <v>673</v>
      </c>
      <c r="F12" s="29">
        <f t="shared" si="8"/>
        <v>0</v>
      </c>
      <c r="G12" s="30">
        <v>1338</v>
      </c>
      <c r="H12" s="31">
        <f t="shared" si="9"/>
        <v>0</v>
      </c>
      <c r="I12" s="28">
        <f>18+1302</f>
        <v>1320</v>
      </c>
      <c r="J12" s="29">
        <f t="shared" si="10"/>
        <v>0</v>
      </c>
      <c r="K12" s="30">
        <f>25+1105</f>
        <v>1130</v>
      </c>
      <c r="L12" s="31">
        <f t="shared" si="7"/>
        <v>0</v>
      </c>
      <c r="M12" s="28">
        <f>20+780</f>
        <v>800</v>
      </c>
      <c r="N12" s="29">
        <f t="shared" si="11"/>
        <v>0</v>
      </c>
      <c r="O12" s="30">
        <v>1137</v>
      </c>
      <c r="P12" s="31">
        <f t="shared" si="12"/>
        <v>0</v>
      </c>
      <c r="Q12" s="28">
        <f>41+2044</f>
        <v>2085</v>
      </c>
      <c r="R12" s="29">
        <f t="shared" si="0"/>
        <v>0</v>
      </c>
      <c r="S12" s="30">
        <f>10+583</f>
        <v>593</v>
      </c>
      <c r="T12" s="31">
        <f t="shared" si="1"/>
        <v>0</v>
      </c>
      <c r="U12" s="28">
        <f>516</f>
        <v>516</v>
      </c>
      <c r="V12" s="29">
        <f t="shared" si="2"/>
        <v>0</v>
      </c>
      <c r="W12" s="30">
        <f>4+944</f>
        <v>948</v>
      </c>
      <c r="X12" s="31">
        <f t="shared" si="3"/>
        <v>0</v>
      </c>
      <c r="Y12" s="28">
        <f>51+784</f>
        <v>835</v>
      </c>
      <c r="Z12" s="29">
        <f t="shared" si="4"/>
        <v>0</v>
      </c>
      <c r="AA12" s="30">
        <f>22+574</f>
        <v>596</v>
      </c>
      <c r="AB12" s="31">
        <f t="shared" si="5"/>
        <v>0</v>
      </c>
      <c r="AC12" s="30">
        <v>25000</v>
      </c>
      <c r="AD12" s="32"/>
      <c r="AE12" s="33">
        <f t="shared" si="6"/>
        <v>0</v>
      </c>
      <c r="AF12" s="12"/>
    </row>
    <row r="13" spans="1:32" s="13" customFormat="1" ht="35.1" customHeight="1" x14ac:dyDescent="0.2">
      <c r="A13" s="17" t="s">
        <v>33</v>
      </c>
      <c r="B13" s="26" t="s">
        <v>55</v>
      </c>
      <c r="C13" s="18" t="s">
        <v>57</v>
      </c>
      <c r="D13" s="27" t="s">
        <v>97</v>
      </c>
      <c r="E13" s="28">
        <v>4</v>
      </c>
      <c r="F13" s="29">
        <f t="shared" si="8"/>
        <v>0</v>
      </c>
      <c r="G13" s="30">
        <v>9</v>
      </c>
      <c r="H13" s="31">
        <f t="shared" si="9"/>
        <v>0</v>
      </c>
      <c r="I13" s="28">
        <v>7</v>
      </c>
      <c r="J13" s="29">
        <f t="shared" si="10"/>
        <v>0</v>
      </c>
      <c r="K13" s="30">
        <v>6</v>
      </c>
      <c r="L13" s="31">
        <f t="shared" si="7"/>
        <v>0</v>
      </c>
      <c r="M13" s="28">
        <v>6</v>
      </c>
      <c r="N13" s="29">
        <f t="shared" si="11"/>
        <v>0</v>
      </c>
      <c r="O13" s="30">
        <v>7</v>
      </c>
      <c r="P13" s="31">
        <f t="shared" si="12"/>
        <v>0</v>
      </c>
      <c r="Q13" s="28">
        <v>6</v>
      </c>
      <c r="R13" s="29">
        <f t="shared" si="0"/>
        <v>0</v>
      </c>
      <c r="S13" s="30">
        <f>11</f>
        <v>11</v>
      </c>
      <c r="T13" s="31">
        <f t="shared" si="1"/>
        <v>0</v>
      </c>
      <c r="U13" s="28">
        <v>38</v>
      </c>
      <c r="V13" s="29">
        <f t="shared" si="2"/>
        <v>0</v>
      </c>
      <c r="W13" s="30">
        <v>17</v>
      </c>
      <c r="X13" s="31">
        <f t="shared" si="3"/>
        <v>0</v>
      </c>
      <c r="Y13" s="28">
        <v>4</v>
      </c>
      <c r="Z13" s="29">
        <f t="shared" si="4"/>
        <v>0</v>
      </c>
      <c r="AA13" s="30">
        <v>14</v>
      </c>
      <c r="AB13" s="31">
        <f t="shared" si="5"/>
        <v>0</v>
      </c>
      <c r="AC13" s="30">
        <v>387</v>
      </c>
      <c r="AD13" s="32"/>
      <c r="AE13" s="33">
        <f t="shared" si="6"/>
        <v>0</v>
      </c>
      <c r="AF13" s="12"/>
    </row>
    <row r="14" spans="1:32" s="13" customFormat="1" ht="35.1" customHeight="1" x14ac:dyDescent="0.2">
      <c r="A14" s="17" t="s">
        <v>34</v>
      </c>
      <c r="B14" s="26" t="s">
        <v>55</v>
      </c>
      <c r="C14" s="18" t="s">
        <v>57</v>
      </c>
      <c r="D14" s="27" t="s">
        <v>68</v>
      </c>
      <c r="E14" s="28">
        <v>1</v>
      </c>
      <c r="F14" s="29">
        <f t="shared" si="8"/>
        <v>0</v>
      </c>
      <c r="G14" s="30">
        <v>1</v>
      </c>
      <c r="H14" s="31">
        <f t="shared" si="9"/>
        <v>0</v>
      </c>
      <c r="I14" s="28"/>
      <c r="J14" s="29"/>
      <c r="K14" s="30"/>
      <c r="L14" s="31"/>
      <c r="M14" s="28">
        <v>1</v>
      </c>
      <c r="N14" s="29">
        <f t="shared" si="11"/>
        <v>0</v>
      </c>
      <c r="O14" s="30"/>
      <c r="P14" s="31"/>
      <c r="Q14" s="28"/>
      <c r="R14" s="29"/>
      <c r="S14" s="30">
        <v>1</v>
      </c>
      <c r="T14" s="31">
        <f t="shared" si="1"/>
        <v>0</v>
      </c>
      <c r="U14" s="28">
        <v>2</v>
      </c>
      <c r="V14" s="29">
        <f t="shared" si="2"/>
        <v>0</v>
      </c>
      <c r="W14" s="30"/>
      <c r="X14" s="31"/>
      <c r="Y14" s="28">
        <v>2</v>
      </c>
      <c r="Z14" s="29">
        <f t="shared" si="4"/>
        <v>0</v>
      </c>
      <c r="AA14" s="30">
        <v>6</v>
      </c>
      <c r="AB14" s="31">
        <f t="shared" si="5"/>
        <v>0</v>
      </c>
      <c r="AC14" s="30">
        <v>42</v>
      </c>
      <c r="AD14" s="32"/>
      <c r="AE14" s="33">
        <f t="shared" si="6"/>
        <v>0</v>
      </c>
      <c r="AF14" s="12"/>
    </row>
    <row r="15" spans="1:32" s="13" customFormat="1" ht="35.1" customHeight="1" x14ac:dyDescent="0.2">
      <c r="A15" s="17" t="s">
        <v>35</v>
      </c>
      <c r="B15" s="26" t="s">
        <v>55</v>
      </c>
      <c r="C15" s="18" t="s">
        <v>57</v>
      </c>
      <c r="D15" s="27" t="s">
        <v>69</v>
      </c>
      <c r="E15" s="28"/>
      <c r="F15" s="29"/>
      <c r="G15" s="30">
        <v>2</v>
      </c>
      <c r="H15" s="31">
        <f t="shared" si="9"/>
        <v>0</v>
      </c>
      <c r="I15" s="28">
        <v>6</v>
      </c>
      <c r="J15" s="29">
        <f t="shared" si="10"/>
        <v>0</v>
      </c>
      <c r="K15" s="30"/>
      <c r="L15" s="31"/>
      <c r="M15" s="28">
        <v>4</v>
      </c>
      <c r="N15" s="29">
        <f t="shared" si="11"/>
        <v>0</v>
      </c>
      <c r="O15" s="30">
        <v>8</v>
      </c>
      <c r="P15" s="31">
        <f t="shared" si="12"/>
        <v>0</v>
      </c>
      <c r="Q15" s="28">
        <v>1</v>
      </c>
      <c r="R15" s="29">
        <f t="shared" si="0"/>
        <v>0</v>
      </c>
      <c r="S15" s="30"/>
      <c r="T15" s="31"/>
      <c r="U15" s="28">
        <v>2</v>
      </c>
      <c r="V15" s="29">
        <f t="shared" si="2"/>
        <v>0</v>
      </c>
      <c r="W15" s="30">
        <v>7</v>
      </c>
      <c r="X15" s="31">
        <f t="shared" si="3"/>
        <v>0</v>
      </c>
      <c r="Y15" s="28">
        <v>11</v>
      </c>
      <c r="Z15" s="29">
        <f t="shared" si="4"/>
        <v>0</v>
      </c>
      <c r="AA15" s="30">
        <v>17</v>
      </c>
      <c r="AB15" s="31">
        <f t="shared" si="5"/>
        <v>0</v>
      </c>
      <c r="AC15" s="30">
        <v>174</v>
      </c>
      <c r="AD15" s="32"/>
      <c r="AE15" s="33">
        <f t="shared" si="6"/>
        <v>0</v>
      </c>
      <c r="AF15" s="12"/>
    </row>
    <row r="16" spans="1:32" s="13" customFormat="1" ht="35.1" customHeight="1" x14ac:dyDescent="0.2">
      <c r="A16" s="17" t="s">
        <v>36</v>
      </c>
      <c r="B16" s="26" t="s">
        <v>55</v>
      </c>
      <c r="C16" s="18" t="s">
        <v>57</v>
      </c>
      <c r="D16" s="27" t="s">
        <v>98</v>
      </c>
      <c r="E16" s="28">
        <v>3</v>
      </c>
      <c r="F16" s="29">
        <f t="shared" si="8"/>
        <v>0</v>
      </c>
      <c r="G16" s="30"/>
      <c r="H16" s="31"/>
      <c r="I16" s="28"/>
      <c r="J16" s="29"/>
      <c r="K16" s="30"/>
      <c r="L16" s="31"/>
      <c r="M16" s="28">
        <v>2</v>
      </c>
      <c r="N16" s="29">
        <f t="shared" si="11"/>
        <v>0</v>
      </c>
      <c r="O16" s="30">
        <v>12</v>
      </c>
      <c r="P16" s="31">
        <f t="shared" si="12"/>
        <v>0</v>
      </c>
      <c r="Q16" s="28"/>
      <c r="R16" s="29"/>
      <c r="S16" s="30">
        <v>14</v>
      </c>
      <c r="T16" s="31">
        <f t="shared" si="1"/>
        <v>0</v>
      </c>
      <c r="U16" s="28">
        <v>24</v>
      </c>
      <c r="V16" s="29">
        <f t="shared" si="2"/>
        <v>0</v>
      </c>
      <c r="W16" s="30">
        <v>15</v>
      </c>
      <c r="X16" s="31">
        <f t="shared" si="3"/>
        <v>0</v>
      </c>
      <c r="Y16" s="28">
        <v>2</v>
      </c>
      <c r="Z16" s="29">
        <f t="shared" si="4"/>
        <v>0</v>
      </c>
      <c r="AA16" s="30"/>
      <c r="AB16" s="31">
        <f t="shared" si="5"/>
        <v>0</v>
      </c>
      <c r="AC16" s="30">
        <v>336</v>
      </c>
      <c r="AD16" s="32"/>
      <c r="AE16" s="33">
        <f t="shared" si="6"/>
        <v>0</v>
      </c>
      <c r="AF16" s="12"/>
    </row>
    <row r="17" spans="1:32" s="13" customFormat="1" ht="35.1" customHeight="1" x14ac:dyDescent="0.2">
      <c r="A17" s="17" t="s">
        <v>37</v>
      </c>
      <c r="B17" s="26" t="s">
        <v>55</v>
      </c>
      <c r="C17" s="18" t="s">
        <v>57</v>
      </c>
      <c r="D17" s="27" t="s">
        <v>70</v>
      </c>
      <c r="E17" s="28"/>
      <c r="F17" s="29"/>
      <c r="G17" s="30">
        <v>1</v>
      </c>
      <c r="H17" s="31">
        <f t="shared" si="9"/>
        <v>0</v>
      </c>
      <c r="I17" s="28">
        <v>2</v>
      </c>
      <c r="J17" s="29">
        <f t="shared" si="10"/>
        <v>0</v>
      </c>
      <c r="K17" s="30"/>
      <c r="L17" s="31"/>
      <c r="M17" s="28"/>
      <c r="N17" s="29"/>
      <c r="O17" s="30"/>
      <c r="P17" s="31"/>
      <c r="Q17" s="28"/>
      <c r="R17" s="29"/>
      <c r="S17" s="30">
        <v>2</v>
      </c>
      <c r="T17" s="31">
        <f t="shared" si="1"/>
        <v>0</v>
      </c>
      <c r="U17" s="28">
        <v>2</v>
      </c>
      <c r="V17" s="29">
        <f t="shared" si="2"/>
        <v>0</v>
      </c>
      <c r="W17" s="30">
        <v>3</v>
      </c>
      <c r="X17" s="31">
        <f t="shared" si="3"/>
        <v>0</v>
      </c>
      <c r="Y17" s="28"/>
      <c r="Z17" s="29">
        <f t="shared" si="4"/>
        <v>0</v>
      </c>
      <c r="AA17" s="30"/>
      <c r="AB17" s="31">
        <f t="shared" si="5"/>
        <v>0</v>
      </c>
      <c r="AC17" s="30">
        <v>30</v>
      </c>
      <c r="AD17" s="32"/>
      <c r="AE17" s="33">
        <f t="shared" si="6"/>
        <v>0</v>
      </c>
      <c r="AF17" s="12"/>
    </row>
    <row r="18" spans="1:32" s="13" customFormat="1" ht="35.1" customHeight="1" x14ac:dyDescent="0.2">
      <c r="A18" s="17" t="s">
        <v>38</v>
      </c>
      <c r="B18" s="26" t="s">
        <v>56</v>
      </c>
      <c r="C18" s="18" t="s">
        <v>57</v>
      </c>
      <c r="D18" s="27" t="s">
        <v>67</v>
      </c>
      <c r="E18" s="28">
        <v>64</v>
      </c>
      <c r="F18" s="29">
        <f t="shared" si="8"/>
        <v>0</v>
      </c>
      <c r="G18" s="30">
        <v>122</v>
      </c>
      <c r="H18" s="31">
        <f t="shared" si="9"/>
        <v>0</v>
      </c>
      <c r="I18" s="28">
        <v>84</v>
      </c>
      <c r="J18" s="29">
        <f t="shared" si="10"/>
        <v>0</v>
      </c>
      <c r="K18" s="30">
        <v>71</v>
      </c>
      <c r="L18" s="31">
        <f t="shared" si="7"/>
        <v>0</v>
      </c>
      <c r="M18" s="28">
        <v>164</v>
      </c>
      <c r="N18" s="29">
        <f t="shared" si="11"/>
        <v>0</v>
      </c>
      <c r="O18" s="30">
        <v>519</v>
      </c>
      <c r="P18" s="31">
        <f t="shared" si="12"/>
        <v>0</v>
      </c>
      <c r="Q18" s="28">
        <v>445</v>
      </c>
      <c r="R18" s="29">
        <f t="shared" si="0"/>
        <v>0</v>
      </c>
      <c r="S18" s="30">
        <v>31</v>
      </c>
      <c r="T18" s="31">
        <f t="shared" si="1"/>
        <v>0</v>
      </c>
      <c r="U18" s="28">
        <v>83</v>
      </c>
      <c r="V18" s="29">
        <f t="shared" si="2"/>
        <v>0</v>
      </c>
      <c r="W18" s="30">
        <v>153</v>
      </c>
      <c r="X18" s="31">
        <f t="shared" si="3"/>
        <v>0</v>
      </c>
      <c r="Y18" s="28">
        <v>237</v>
      </c>
      <c r="Z18" s="29">
        <f t="shared" si="4"/>
        <v>0</v>
      </c>
      <c r="AA18" s="30">
        <v>45</v>
      </c>
      <c r="AB18" s="31">
        <f t="shared" si="5"/>
        <v>0</v>
      </c>
      <c r="AC18" s="30">
        <v>6800</v>
      </c>
      <c r="AD18" s="32"/>
      <c r="AE18" s="33">
        <f t="shared" si="6"/>
        <v>0</v>
      </c>
      <c r="AF18" s="12"/>
    </row>
    <row r="19" spans="1:32" s="13" customFormat="1" ht="35.1" customHeight="1" x14ac:dyDescent="0.2">
      <c r="A19" s="17" t="s">
        <v>39</v>
      </c>
      <c r="B19" s="26" t="s">
        <v>56</v>
      </c>
      <c r="C19" s="18" t="s">
        <v>57</v>
      </c>
      <c r="D19" s="27" t="s">
        <v>97</v>
      </c>
      <c r="E19" s="28">
        <v>3</v>
      </c>
      <c r="F19" s="29">
        <f t="shared" si="8"/>
        <v>0</v>
      </c>
      <c r="G19" s="30">
        <v>1</v>
      </c>
      <c r="H19" s="31">
        <f t="shared" si="9"/>
        <v>0</v>
      </c>
      <c r="I19" s="28"/>
      <c r="J19" s="29"/>
      <c r="K19" s="30">
        <v>1</v>
      </c>
      <c r="L19" s="31">
        <f t="shared" si="7"/>
        <v>0</v>
      </c>
      <c r="M19" s="28"/>
      <c r="N19" s="29"/>
      <c r="O19" s="30">
        <v>1</v>
      </c>
      <c r="P19" s="31">
        <f t="shared" si="12"/>
        <v>0</v>
      </c>
      <c r="Q19" s="28"/>
      <c r="R19" s="29"/>
      <c r="S19" s="30"/>
      <c r="T19" s="31"/>
      <c r="U19" s="28"/>
      <c r="V19" s="29"/>
      <c r="W19" s="30"/>
      <c r="X19" s="31"/>
      <c r="Y19" s="28"/>
      <c r="Z19" s="29"/>
      <c r="AA19" s="30"/>
      <c r="AB19" s="31">
        <f t="shared" si="5"/>
        <v>0</v>
      </c>
      <c r="AC19" s="30">
        <v>18</v>
      </c>
      <c r="AD19" s="32"/>
      <c r="AE19" s="33">
        <f t="shared" si="6"/>
        <v>0</v>
      </c>
      <c r="AF19" s="12"/>
    </row>
    <row r="20" spans="1:32" s="9" customFormat="1" ht="35.1" customHeight="1" x14ac:dyDescent="0.2">
      <c r="A20" s="17" t="s">
        <v>40</v>
      </c>
      <c r="B20" s="26" t="s">
        <v>56</v>
      </c>
      <c r="C20" s="18" t="s">
        <v>57</v>
      </c>
      <c r="D20" s="27" t="s">
        <v>98</v>
      </c>
      <c r="E20" s="28"/>
      <c r="F20" s="29"/>
      <c r="G20" s="30"/>
      <c r="H20" s="31"/>
      <c r="I20" s="28"/>
      <c r="J20" s="29"/>
      <c r="K20" s="30">
        <v>1</v>
      </c>
      <c r="L20" s="31">
        <f t="shared" si="7"/>
        <v>0</v>
      </c>
      <c r="M20" s="28"/>
      <c r="N20" s="29"/>
      <c r="O20" s="30"/>
      <c r="P20" s="31"/>
      <c r="Q20" s="28"/>
      <c r="R20" s="29"/>
      <c r="S20" s="30"/>
      <c r="T20" s="31"/>
      <c r="U20" s="28"/>
      <c r="V20" s="29"/>
      <c r="W20" s="30"/>
      <c r="X20" s="31"/>
      <c r="Y20" s="28"/>
      <c r="Z20" s="29"/>
      <c r="AA20" s="30"/>
      <c r="AB20" s="31">
        <f t="shared" si="5"/>
        <v>0</v>
      </c>
      <c r="AC20" s="30">
        <v>3</v>
      </c>
      <c r="AD20" s="32"/>
      <c r="AE20" s="33">
        <f t="shared" si="6"/>
        <v>0</v>
      </c>
      <c r="AF20" s="8"/>
    </row>
    <row r="21" spans="1:32" s="9" customFormat="1" ht="35.1" customHeight="1" x14ac:dyDescent="0.2">
      <c r="A21" s="17" t="s">
        <v>41</v>
      </c>
      <c r="B21" s="26" t="s">
        <v>56</v>
      </c>
      <c r="C21" s="26" t="s">
        <v>58</v>
      </c>
      <c r="D21" s="27" t="s">
        <v>63</v>
      </c>
      <c r="E21" s="28">
        <v>3</v>
      </c>
      <c r="F21" s="29">
        <f t="shared" si="8"/>
        <v>0</v>
      </c>
      <c r="G21" s="30">
        <v>2</v>
      </c>
      <c r="H21" s="31">
        <f t="shared" si="9"/>
        <v>0</v>
      </c>
      <c r="I21" s="28">
        <v>3</v>
      </c>
      <c r="J21" s="29">
        <f t="shared" si="10"/>
        <v>0</v>
      </c>
      <c r="K21" s="30">
        <v>3</v>
      </c>
      <c r="L21" s="31">
        <f t="shared" si="7"/>
        <v>0</v>
      </c>
      <c r="M21" s="28">
        <v>3</v>
      </c>
      <c r="N21" s="29">
        <f t="shared" si="11"/>
        <v>0</v>
      </c>
      <c r="O21" s="30">
        <v>6</v>
      </c>
      <c r="P21" s="31">
        <f t="shared" si="12"/>
        <v>0</v>
      </c>
      <c r="Q21" s="28">
        <v>1</v>
      </c>
      <c r="R21" s="29">
        <f t="shared" ref="R21:R25" si="13">Q21*AD21</f>
        <v>0</v>
      </c>
      <c r="S21" s="30"/>
      <c r="T21" s="31"/>
      <c r="U21" s="28">
        <v>1</v>
      </c>
      <c r="V21" s="29">
        <f t="shared" ref="V21:V26" si="14">AD21*U21</f>
        <v>0</v>
      </c>
      <c r="W21" s="30">
        <v>1</v>
      </c>
      <c r="X21" s="31">
        <f t="shared" si="3"/>
        <v>0</v>
      </c>
      <c r="Y21" s="28">
        <v>4</v>
      </c>
      <c r="Z21" s="29">
        <f t="shared" si="4"/>
        <v>0</v>
      </c>
      <c r="AA21" s="30">
        <v>4</v>
      </c>
      <c r="AB21" s="31">
        <f t="shared" si="5"/>
        <v>0</v>
      </c>
      <c r="AC21" s="30">
        <v>100</v>
      </c>
      <c r="AD21" s="32"/>
      <c r="AE21" s="33">
        <f t="shared" si="6"/>
        <v>0</v>
      </c>
      <c r="AF21" s="8"/>
    </row>
    <row r="22" spans="1:32" s="9" customFormat="1" ht="35.1" customHeight="1" x14ac:dyDescent="0.2">
      <c r="A22" s="17" t="s">
        <v>42</v>
      </c>
      <c r="B22" s="26" t="s">
        <v>56</v>
      </c>
      <c r="C22" s="26" t="s">
        <v>58</v>
      </c>
      <c r="D22" s="27" t="s">
        <v>64</v>
      </c>
      <c r="E22" s="28"/>
      <c r="F22" s="29"/>
      <c r="G22" s="30">
        <v>1</v>
      </c>
      <c r="H22" s="31">
        <f t="shared" ref="H22" si="15">G22*AD22</f>
        <v>0</v>
      </c>
      <c r="I22" s="28"/>
      <c r="J22" s="29"/>
      <c r="K22" s="30"/>
      <c r="L22" s="31"/>
      <c r="M22" s="28"/>
      <c r="N22" s="29"/>
      <c r="O22" s="30"/>
      <c r="P22" s="31"/>
      <c r="Q22" s="28"/>
      <c r="R22" s="29"/>
      <c r="S22" s="30"/>
      <c r="T22" s="31"/>
      <c r="U22" s="28"/>
      <c r="V22" s="29"/>
      <c r="W22" s="30"/>
      <c r="X22" s="31"/>
      <c r="Y22" s="28"/>
      <c r="Z22" s="29">
        <f t="shared" si="4"/>
        <v>0</v>
      </c>
      <c r="AA22" s="30"/>
      <c r="AB22" s="31">
        <f t="shared" si="5"/>
        <v>0</v>
      </c>
      <c r="AC22" s="30">
        <v>6</v>
      </c>
      <c r="AD22" s="32"/>
      <c r="AE22" s="33">
        <f t="shared" si="6"/>
        <v>0</v>
      </c>
      <c r="AF22" s="8"/>
    </row>
    <row r="23" spans="1:32" s="9" customFormat="1" ht="35.1" customHeight="1" x14ac:dyDescent="0.2">
      <c r="A23" s="17" t="s">
        <v>43</v>
      </c>
      <c r="B23" s="26" t="s">
        <v>56</v>
      </c>
      <c r="C23" s="26" t="s">
        <v>58</v>
      </c>
      <c r="D23" s="27" t="s">
        <v>65</v>
      </c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>
        <v>1</v>
      </c>
      <c r="P23" s="31">
        <f t="shared" si="12"/>
        <v>0</v>
      </c>
      <c r="Q23" s="28"/>
      <c r="R23" s="29"/>
      <c r="S23" s="30"/>
      <c r="T23" s="31"/>
      <c r="U23" s="28"/>
      <c r="V23" s="29"/>
      <c r="W23" s="30"/>
      <c r="X23" s="31"/>
      <c r="Y23" s="28"/>
      <c r="Z23" s="29">
        <f t="shared" si="4"/>
        <v>0</v>
      </c>
      <c r="AA23" s="30"/>
      <c r="AB23" s="31">
        <f t="shared" si="5"/>
        <v>0</v>
      </c>
      <c r="AC23" s="30">
        <v>3</v>
      </c>
      <c r="AD23" s="32"/>
      <c r="AE23" s="33">
        <f t="shared" si="6"/>
        <v>0</v>
      </c>
      <c r="AF23" s="8"/>
    </row>
    <row r="24" spans="1:32" s="9" customFormat="1" ht="35.1" customHeight="1" x14ac:dyDescent="0.2">
      <c r="A24" s="17" t="s">
        <v>44</v>
      </c>
      <c r="B24" s="26" t="s">
        <v>61</v>
      </c>
      <c r="C24" s="18" t="s">
        <v>57</v>
      </c>
      <c r="D24" s="27" t="s">
        <v>26</v>
      </c>
      <c r="E24" s="28">
        <f>1+8+399+4+1+42+3</f>
        <v>458</v>
      </c>
      <c r="F24" s="29">
        <f t="shared" si="8"/>
        <v>0</v>
      </c>
      <c r="G24" s="30">
        <f>562+6+1+2+1+1+68+1</f>
        <v>642</v>
      </c>
      <c r="H24" s="31">
        <f t="shared" si="9"/>
        <v>0</v>
      </c>
      <c r="I24" s="28">
        <f>14+630+4+6+2+1+1+43</f>
        <v>701</v>
      </c>
      <c r="J24" s="29">
        <f t="shared" si="10"/>
        <v>0</v>
      </c>
      <c r="K24" s="30">
        <f>4+620+5+38+1</f>
        <v>668</v>
      </c>
      <c r="L24" s="31">
        <f t="shared" si="7"/>
        <v>0</v>
      </c>
      <c r="M24" s="28">
        <f>2+12+494+5+1+137</f>
        <v>651</v>
      </c>
      <c r="N24" s="29">
        <f t="shared" si="11"/>
        <v>0</v>
      </c>
      <c r="O24" s="30">
        <f>640+4+8+11+2+471+1</f>
        <v>1137</v>
      </c>
      <c r="P24" s="31">
        <f t="shared" si="12"/>
        <v>0</v>
      </c>
      <c r="Q24" s="28">
        <f>41+1054+4+1+411</f>
        <v>1511</v>
      </c>
      <c r="R24" s="29">
        <f t="shared" si="13"/>
        <v>0</v>
      </c>
      <c r="S24" s="30">
        <f>9+379+11+13+2+6+16</f>
        <v>436</v>
      </c>
      <c r="T24" s="31">
        <f t="shared" ref="T24" si="16">S24*AD24</f>
        <v>0</v>
      </c>
      <c r="U24" s="28">
        <f>303+38+2+2+24+2+4+1+61</f>
        <v>437</v>
      </c>
      <c r="V24" s="29">
        <f t="shared" si="14"/>
        <v>0</v>
      </c>
      <c r="W24" s="30">
        <f>3+708+16+5+14+3+1+149</f>
        <v>899</v>
      </c>
      <c r="X24" s="31">
        <f t="shared" si="3"/>
        <v>0</v>
      </c>
      <c r="Y24" s="28">
        <f>43+566+2+2+7+2+1+1+228</f>
        <v>852</v>
      </c>
      <c r="Z24" s="29">
        <f t="shared" si="4"/>
        <v>0</v>
      </c>
      <c r="AA24" s="30">
        <f>21+392+14+6+11+1+1+27</f>
        <v>473</v>
      </c>
      <c r="AB24" s="31">
        <f t="shared" si="5"/>
        <v>0</v>
      </c>
      <c r="AC24" s="30">
        <v>25000</v>
      </c>
      <c r="AD24" s="32"/>
      <c r="AE24" s="33">
        <f t="shared" si="6"/>
        <v>0</v>
      </c>
      <c r="AF24" s="8"/>
    </row>
    <row r="25" spans="1:32" s="9" customFormat="1" ht="35.1" customHeight="1" x14ac:dyDescent="0.2">
      <c r="A25" s="17" t="s">
        <v>45</v>
      </c>
      <c r="B25" s="26" t="s">
        <v>61</v>
      </c>
      <c r="C25" s="18" t="s">
        <v>58</v>
      </c>
      <c r="D25" s="27" t="s">
        <v>26</v>
      </c>
      <c r="E25" s="28">
        <f>2+1</f>
        <v>3</v>
      </c>
      <c r="F25" s="29">
        <f t="shared" si="8"/>
        <v>0</v>
      </c>
      <c r="G25" s="30">
        <f>2</f>
        <v>2</v>
      </c>
      <c r="H25" s="31">
        <f t="shared" si="9"/>
        <v>0</v>
      </c>
      <c r="I25" s="28">
        <v>1</v>
      </c>
      <c r="J25" s="29">
        <f t="shared" si="10"/>
        <v>0</v>
      </c>
      <c r="K25" s="30">
        <f>2+1</f>
        <v>3</v>
      </c>
      <c r="L25" s="31">
        <f t="shared" si="7"/>
        <v>0</v>
      </c>
      <c r="M25" s="28">
        <f>2+1</f>
        <v>3</v>
      </c>
      <c r="N25" s="29">
        <f t="shared" si="11"/>
        <v>0</v>
      </c>
      <c r="O25" s="30">
        <f>2+1+2</f>
        <v>5</v>
      </c>
      <c r="P25" s="31">
        <f t="shared" si="12"/>
        <v>0</v>
      </c>
      <c r="Q25" s="28">
        <v>1</v>
      </c>
      <c r="R25" s="29">
        <f t="shared" si="13"/>
        <v>0</v>
      </c>
      <c r="S25" s="30"/>
      <c r="T25" s="31"/>
      <c r="U25" s="28">
        <v>1</v>
      </c>
      <c r="V25" s="29">
        <f t="shared" si="14"/>
        <v>0</v>
      </c>
      <c r="W25" s="30"/>
      <c r="X25" s="31"/>
      <c r="Y25" s="28">
        <v>1</v>
      </c>
      <c r="Z25" s="29">
        <f t="shared" si="4"/>
        <v>0</v>
      </c>
      <c r="AA25" s="30"/>
      <c r="AB25" s="31">
        <f t="shared" si="5"/>
        <v>0</v>
      </c>
      <c r="AC25" s="30">
        <v>60</v>
      </c>
      <c r="AD25" s="32"/>
      <c r="AE25" s="33">
        <f t="shared" si="6"/>
        <v>0</v>
      </c>
      <c r="AF25" s="8"/>
    </row>
    <row r="26" spans="1:32" s="9" customFormat="1" ht="45" customHeight="1" x14ac:dyDescent="0.2">
      <c r="A26" s="17" t="s">
        <v>46</v>
      </c>
      <c r="B26" s="26" t="s">
        <v>62</v>
      </c>
      <c r="C26" s="26" t="s">
        <v>57</v>
      </c>
      <c r="D26" s="27" t="s">
        <v>1</v>
      </c>
      <c r="E26" s="28">
        <v>10</v>
      </c>
      <c r="F26" s="29">
        <f t="shared" si="8"/>
        <v>0</v>
      </c>
      <c r="G26" s="30">
        <f>2+8</f>
        <v>10</v>
      </c>
      <c r="H26" s="31">
        <f t="shared" si="9"/>
        <v>0</v>
      </c>
      <c r="I26" s="28">
        <f>4+21</f>
        <v>25</v>
      </c>
      <c r="J26" s="29">
        <f t="shared" si="10"/>
        <v>0</v>
      </c>
      <c r="K26" s="30">
        <v>23</v>
      </c>
      <c r="L26" s="31">
        <f t="shared" si="7"/>
        <v>0</v>
      </c>
      <c r="M26" s="28">
        <v>33</v>
      </c>
      <c r="N26" s="29">
        <f t="shared" si="11"/>
        <v>0</v>
      </c>
      <c r="O26" s="30">
        <f>4+21</f>
        <v>25</v>
      </c>
      <c r="P26" s="31">
        <f t="shared" si="12"/>
        <v>0</v>
      </c>
      <c r="Q26" s="28">
        <f>3+42</f>
        <v>45</v>
      </c>
      <c r="R26" s="29">
        <f>Q26*AD26</f>
        <v>0</v>
      </c>
      <c r="S26" s="30">
        <f>1+18</f>
        <v>19</v>
      </c>
      <c r="T26" s="31">
        <f>S26*AD26</f>
        <v>0</v>
      </c>
      <c r="U26" s="28">
        <f>18</f>
        <v>18</v>
      </c>
      <c r="V26" s="29">
        <f t="shared" si="14"/>
        <v>0</v>
      </c>
      <c r="W26" s="30">
        <f>1+13</f>
        <v>14</v>
      </c>
      <c r="X26" s="31">
        <f t="shared" si="3"/>
        <v>0</v>
      </c>
      <c r="Y26" s="28">
        <v>7</v>
      </c>
      <c r="Z26" s="29">
        <f t="shared" si="4"/>
        <v>0</v>
      </c>
      <c r="AA26" s="30">
        <f>12+2</f>
        <v>14</v>
      </c>
      <c r="AB26" s="31">
        <f t="shared" si="5"/>
        <v>0</v>
      </c>
      <c r="AC26" s="30">
        <v>700</v>
      </c>
      <c r="AD26" s="32"/>
      <c r="AE26" s="33">
        <f t="shared" si="6"/>
        <v>0</v>
      </c>
      <c r="AF26" s="8"/>
    </row>
    <row r="27" spans="1:32" s="9" customFormat="1" ht="45" customHeight="1" x14ac:dyDescent="0.2">
      <c r="A27" s="17" t="s">
        <v>47</v>
      </c>
      <c r="B27" s="26" t="s">
        <v>62</v>
      </c>
      <c r="C27" s="26" t="s">
        <v>58</v>
      </c>
      <c r="D27" s="27" t="s">
        <v>1</v>
      </c>
      <c r="E27" s="28"/>
      <c r="F27" s="29"/>
      <c r="G27" s="30"/>
      <c r="H27" s="31"/>
      <c r="I27" s="28"/>
      <c r="J27" s="29"/>
      <c r="K27" s="30">
        <v>1</v>
      </c>
      <c r="L27" s="31">
        <f t="shared" si="7"/>
        <v>0</v>
      </c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Y27" s="28"/>
      <c r="Z27" s="29"/>
      <c r="AA27" s="30">
        <v>1</v>
      </c>
      <c r="AB27" s="31">
        <f t="shared" si="5"/>
        <v>0</v>
      </c>
      <c r="AC27" s="30">
        <v>6</v>
      </c>
      <c r="AD27" s="32"/>
      <c r="AE27" s="33">
        <f t="shared" si="6"/>
        <v>0</v>
      </c>
      <c r="AF27" s="8"/>
    </row>
    <row r="28" spans="1:32" s="9" customFormat="1" ht="35.1" customHeight="1" x14ac:dyDescent="0.2">
      <c r="A28" s="17" t="s">
        <v>48</v>
      </c>
      <c r="B28" s="26" t="s">
        <v>59</v>
      </c>
      <c r="C28" s="26" t="s">
        <v>57</v>
      </c>
      <c r="D28" s="27" t="s">
        <v>71</v>
      </c>
      <c r="E28" s="28">
        <v>2</v>
      </c>
      <c r="F28" s="29">
        <f t="shared" si="8"/>
        <v>0</v>
      </c>
      <c r="G28" s="30"/>
      <c r="H28" s="31"/>
      <c r="I28" s="28">
        <v>1</v>
      </c>
      <c r="J28" s="29">
        <f t="shared" si="10"/>
        <v>0</v>
      </c>
      <c r="K28" s="30"/>
      <c r="L28" s="31"/>
      <c r="M28" s="28"/>
      <c r="N28" s="29"/>
      <c r="O28" s="30"/>
      <c r="P28" s="31"/>
      <c r="Q28" s="28"/>
      <c r="R28" s="29"/>
      <c r="S28" s="30">
        <v>6</v>
      </c>
      <c r="T28" s="31">
        <f t="shared" ref="T28" si="17">S28*AD28</f>
        <v>0</v>
      </c>
      <c r="U28" s="28">
        <v>5</v>
      </c>
      <c r="V28" s="29">
        <f t="shared" ref="V28:V29" si="18">AD28*U28</f>
        <v>0</v>
      </c>
      <c r="W28" s="30">
        <v>1</v>
      </c>
      <c r="X28" s="31">
        <f t="shared" si="3"/>
        <v>0</v>
      </c>
      <c r="Y28" s="28">
        <v>1</v>
      </c>
      <c r="Z28" s="29">
        <f t="shared" si="4"/>
        <v>0</v>
      </c>
      <c r="AA28" s="30">
        <v>1</v>
      </c>
      <c r="AB28" s="31">
        <f t="shared" si="5"/>
        <v>0</v>
      </c>
      <c r="AC28" s="30">
        <v>100</v>
      </c>
      <c r="AD28" s="32"/>
      <c r="AE28" s="33">
        <f t="shared" si="6"/>
        <v>0</v>
      </c>
      <c r="AF28" s="8"/>
    </row>
    <row r="29" spans="1:32" s="9" customFormat="1" ht="35.1" customHeight="1" x14ac:dyDescent="0.2">
      <c r="A29" s="17" t="s">
        <v>49</v>
      </c>
      <c r="B29" s="26" t="s">
        <v>59</v>
      </c>
      <c r="C29" s="26" t="s">
        <v>57</v>
      </c>
      <c r="D29" s="27" t="s">
        <v>72</v>
      </c>
      <c r="E29" s="28"/>
      <c r="F29" s="29"/>
      <c r="G29" s="30"/>
      <c r="H29" s="31"/>
      <c r="I29" s="28">
        <v>1</v>
      </c>
      <c r="J29" s="29">
        <f t="shared" si="10"/>
        <v>0</v>
      </c>
      <c r="K29" s="30"/>
      <c r="L29" s="31"/>
      <c r="M29" s="28"/>
      <c r="N29" s="29"/>
      <c r="O29" s="30">
        <v>2</v>
      </c>
      <c r="P29" s="31">
        <f t="shared" si="12"/>
        <v>0</v>
      </c>
      <c r="Q29" s="28"/>
      <c r="R29" s="29"/>
      <c r="S29" s="30"/>
      <c r="T29" s="31"/>
      <c r="U29" s="28">
        <v>1</v>
      </c>
      <c r="V29" s="29">
        <f t="shared" si="18"/>
        <v>0</v>
      </c>
      <c r="W29" s="30"/>
      <c r="X29" s="31"/>
      <c r="Y29" s="28">
        <v>1</v>
      </c>
      <c r="Z29" s="29">
        <f t="shared" si="4"/>
        <v>0</v>
      </c>
      <c r="AA29" s="30">
        <v>1</v>
      </c>
      <c r="AB29" s="31">
        <f t="shared" si="5"/>
        <v>0</v>
      </c>
      <c r="AC29" s="30">
        <v>40</v>
      </c>
      <c r="AD29" s="32"/>
      <c r="AE29" s="33">
        <f t="shared" si="6"/>
        <v>0</v>
      </c>
      <c r="AF29" s="8"/>
    </row>
    <row r="30" spans="1:32" s="9" customFormat="1" ht="35.1" customHeight="1" x14ac:dyDescent="0.2">
      <c r="A30" s="17" t="s">
        <v>50</v>
      </c>
      <c r="B30" s="26" t="s">
        <v>60</v>
      </c>
      <c r="C30" s="26" t="s">
        <v>57</v>
      </c>
      <c r="D30" s="27" t="s">
        <v>71</v>
      </c>
      <c r="E30" s="28"/>
      <c r="F30" s="29"/>
      <c r="G30" s="30">
        <v>1</v>
      </c>
      <c r="H30" s="31">
        <f t="shared" ref="H30" si="19">G30*AD30</f>
        <v>0</v>
      </c>
      <c r="I30" s="28"/>
      <c r="J30" s="29"/>
      <c r="K30" s="30"/>
      <c r="L30" s="31"/>
      <c r="M30" s="28"/>
      <c r="N30" s="29"/>
      <c r="O30" s="30"/>
      <c r="P30" s="31"/>
      <c r="Q30" s="28"/>
      <c r="R30" s="29"/>
      <c r="S30" s="30"/>
      <c r="T30" s="31"/>
      <c r="U30" s="28"/>
      <c r="V30" s="29"/>
      <c r="W30" s="30"/>
      <c r="X30" s="31"/>
      <c r="Y30" s="28"/>
      <c r="Z30" s="29"/>
      <c r="AA30" s="30"/>
      <c r="AB30" s="43">
        <f t="shared" si="5"/>
        <v>0</v>
      </c>
      <c r="AC30" s="30">
        <v>20</v>
      </c>
      <c r="AD30" s="32"/>
      <c r="AE30" s="33">
        <f t="shared" si="6"/>
        <v>0</v>
      </c>
      <c r="AF30" s="8"/>
    </row>
    <row r="31" spans="1:32" s="9" customFormat="1" ht="45" customHeight="1" x14ac:dyDescent="0.2">
      <c r="A31" s="17" t="s">
        <v>51</v>
      </c>
      <c r="B31" s="46" t="s">
        <v>91</v>
      </c>
      <c r="C31" s="42" t="s">
        <v>90</v>
      </c>
      <c r="D31" s="47" t="s">
        <v>84</v>
      </c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Y31" s="28"/>
      <c r="Z31" s="29"/>
      <c r="AA31" s="30"/>
      <c r="AB31" s="43">
        <f t="shared" si="5"/>
        <v>0</v>
      </c>
      <c r="AC31" s="30">
        <v>36</v>
      </c>
      <c r="AD31" s="32"/>
      <c r="AE31" s="33">
        <f>AC31*AD31</f>
        <v>0</v>
      </c>
      <c r="AF31" s="8"/>
    </row>
    <row r="32" spans="1:32" s="9" customFormat="1" ht="45" customHeight="1" x14ac:dyDescent="0.2">
      <c r="A32" s="17" t="s">
        <v>86</v>
      </c>
      <c r="B32" s="46" t="s">
        <v>92</v>
      </c>
      <c r="C32" s="42" t="s">
        <v>90</v>
      </c>
      <c r="D32" s="47" t="s">
        <v>85</v>
      </c>
      <c r="E32" s="28"/>
      <c r="F32" s="29"/>
      <c r="G32" s="30"/>
      <c r="H32" s="31"/>
      <c r="I32" s="28"/>
      <c r="J32" s="29"/>
      <c r="K32" s="30"/>
      <c r="L32" s="31"/>
      <c r="M32" s="28"/>
      <c r="N32" s="29"/>
      <c r="O32" s="30"/>
      <c r="P32" s="31"/>
      <c r="Q32" s="28"/>
      <c r="R32" s="29"/>
      <c r="S32" s="30"/>
      <c r="T32" s="31"/>
      <c r="U32" s="28"/>
      <c r="V32" s="29"/>
      <c r="W32" s="30"/>
      <c r="X32" s="31"/>
      <c r="Y32" s="28"/>
      <c r="Z32" s="29"/>
      <c r="AA32" s="30"/>
      <c r="AB32" s="43">
        <f t="shared" si="5"/>
        <v>0</v>
      </c>
      <c r="AC32" s="30">
        <v>36</v>
      </c>
      <c r="AD32" s="32"/>
      <c r="AE32" s="33">
        <f t="shared" ref="AE32:AE35" si="20">AC32*AD32</f>
        <v>0</v>
      </c>
      <c r="AF32" s="8"/>
    </row>
    <row r="33" spans="1:32" s="9" customFormat="1" ht="45" customHeight="1" x14ac:dyDescent="0.2">
      <c r="A33" s="17" t="s">
        <v>87</v>
      </c>
      <c r="B33" s="46" t="s">
        <v>93</v>
      </c>
      <c r="C33" s="42" t="s">
        <v>90</v>
      </c>
      <c r="D33" s="47" t="s">
        <v>85</v>
      </c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Y33" s="28"/>
      <c r="Z33" s="29"/>
      <c r="AA33" s="30"/>
      <c r="AB33" s="43">
        <f t="shared" si="5"/>
        <v>0</v>
      </c>
      <c r="AC33" s="30">
        <v>36</v>
      </c>
      <c r="AD33" s="32"/>
      <c r="AE33" s="33">
        <f t="shared" si="20"/>
        <v>0</v>
      </c>
      <c r="AF33" s="8"/>
    </row>
    <row r="34" spans="1:32" s="9" customFormat="1" ht="45" customHeight="1" x14ac:dyDescent="0.2">
      <c r="A34" s="17" t="s">
        <v>88</v>
      </c>
      <c r="B34" s="46" t="s">
        <v>94</v>
      </c>
      <c r="C34" s="42" t="s">
        <v>90</v>
      </c>
      <c r="D34" s="47" t="s">
        <v>85</v>
      </c>
      <c r="E34" s="28"/>
      <c r="F34" s="29"/>
      <c r="G34" s="30"/>
      <c r="H34" s="31"/>
      <c r="I34" s="28"/>
      <c r="J34" s="29"/>
      <c r="K34" s="30"/>
      <c r="L34" s="31"/>
      <c r="M34" s="28"/>
      <c r="N34" s="29"/>
      <c r="O34" s="30"/>
      <c r="P34" s="31"/>
      <c r="Q34" s="28"/>
      <c r="R34" s="29"/>
      <c r="S34" s="30"/>
      <c r="T34" s="31"/>
      <c r="U34" s="28"/>
      <c r="V34" s="29"/>
      <c r="W34" s="30"/>
      <c r="X34" s="31"/>
      <c r="Y34" s="28"/>
      <c r="Z34" s="29"/>
      <c r="AA34" s="30"/>
      <c r="AB34" s="43">
        <f t="shared" si="5"/>
        <v>0</v>
      </c>
      <c r="AC34" s="30">
        <v>36</v>
      </c>
      <c r="AD34" s="32"/>
      <c r="AE34" s="33">
        <f t="shared" si="20"/>
        <v>0</v>
      </c>
      <c r="AF34" s="8"/>
    </row>
    <row r="35" spans="1:32" ht="45" customHeight="1" x14ac:dyDescent="0.2">
      <c r="A35" s="17" t="s">
        <v>89</v>
      </c>
      <c r="B35" s="46" t="s">
        <v>95</v>
      </c>
      <c r="C35" s="42" t="s">
        <v>90</v>
      </c>
      <c r="D35" s="47" t="s">
        <v>85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>
        <f t="shared" si="5"/>
        <v>0</v>
      </c>
      <c r="AC35" s="44">
        <v>36</v>
      </c>
      <c r="AD35" s="45"/>
      <c r="AE35" s="33">
        <f t="shared" si="20"/>
        <v>0</v>
      </c>
    </row>
    <row r="36" spans="1:32" x14ac:dyDescent="0.2">
      <c r="AE36" s="48">
        <f>SUM(AE7:AE35)</f>
        <v>0</v>
      </c>
    </row>
    <row r="39" spans="1:32" s="6" customFormat="1" x14ac:dyDescent="0.2">
      <c r="A39" s="3"/>
      <c r="B39" s="3"/>
      <c r="C39" s="3"/>
      <c r="D39" s="3"/>
      <c r="E39" s="5"/>
      <c r="G39" s="5"/>
      <c r="I39" s="5"/>
      <c r="K39" s="5"/>
      <c r="M39" s="5"/>
      <c r="O39" s="5"/>
      <c r="Q39" s="5"/>
      <c r="S39" s="5"/>
      <c r="U39" s="5"/>
      <c r="W39" s="5"/>
      <c r="Y39" s="5"/>
      <c r="AA39" s="5"/>
      <c r="AE39" s="4"/>
      <c r="AF39" s="1"/>
    </row>
  </sheetData>
  <mergeCells count="2">
    <mergeCell ref="A1:AE1"/>
    <mergeCell ref="A3:AE3"/>
  </mergeCells>
  <pageMargins left="0.75" right="0.75" top="1" bottom="1" header="0.5" footer="0.5"/>
  <pageSetup paperSize="9" scale="6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Roman</dc:creator>
  <cp:lastModifiedBy>Edyta Karczewska</cp:lastModifiedBy>
  <cp:lastPrinted>2016-02-17T11:09:24Z</cp:lastPrinted>
  <dcterms:created xsi:type="dcterms:W3CDTF">2015-04-10T06:50:53Z</dcterms:created>
  <dcterms:modified xsi:type="dcterms:W3CDTF">2017-06-07T11:55:30Z</dcterms:modified>
</cp:coreProperties>
</file>